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.zaffini\Desktop\2023 Servizio trasporto fanghi prodotti da depur\per sito\"/>
    </mc:Choice>
  </mc:AlternateContent>
  <xr:revisionPtr revIDLastSave="0" documentId="13_ncr:1_{1314E525-81ED-4DD6-B2A8-44260BA50AFF}" xr6:coauthVersionLast="47" xr6:coauthVersionMax="47" xr10:uidLastSave="{00000000-0000-0000-0000-000000000000}"/>
  <bookViews>
    <workbookView xWindow="-120" yWindow="-120" windowWidth="29040" windowHeight="16440" xr2:uid="{7C910308-5198-4068-81E0-D749CA24116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J61" i="1"/>
  <c r="J63" i="1" s="1"/>
  <c r="J53" i="1"/>
  <c r="G61" i="1"/>
  <c r="G63" i="1" s="1"/>
  <c r="G54" i="1"/>
  <c r="G53" i="1"/>
  <c r="G56" i="1" s="1"/>
  <c r="K44" i="1"/>
  <c r="N44" i="1"/>
  <c r="I43" i="1"/>
  <c r="F43" i="1"/>
  <c r="I40" i="1"/>
  <c r="F40" i="1"/>
  <c r="N41" i="1"/>
  <c r="K41" i="1"/>
  <c r="K28" i="1"/>
  <c r="K31" i="1"/>
  <c r="K25" i="1"/>
  <c r="N31" i="1"/>
  <c r="N28" i="1"/>
  <c r="N25" i="1"/>
  <c r="H26" i="1"/>
  <c r="H27" i="1"/>
  <c r="H28" i="1"/>
  <c r="H29" i="1"/>
  <c r="H30" i="1"/>
  <c r="H31" i="1"/>
  <c r="H32" i="1"/>
  <c r="H33" i="1"/>
  <c r="H25" i="1"/>
  <c r="E26" i="1"/>
  <c r="E27" i="1"/>
  <c r="E28" i="1"/>
  <c r="E29" i="1"/>
  <c r="E30" i="1"/>
  <c r="E31" i="1"/>
  <c r="E32" i="1"/>
  <c r="E33" i="1"/>
  <c r="E25" i="1"/>
  <c r="J56" i="1" l="1"/>
  <c r="K46" i="1"/>
  <c r="F46" i="1"/>
  <c r="N35" i="1"/>
  <c r="N46" i="1"/>
  <c r="I46" i="1"/>
  <c r="H35" i="1"/>
  <c r="E35" i="1"/>
  <c r="J35" i="1"/>
  <c r="E67" i="1" l="1"/>
</calcChain>
</file>

<file path=xl/sharedStrings.xml><?xml version="1.0" encoding="utf-8"?>
<sst xmlns="http://schemas.openxmlformats.org/spreadsheetml/2006/main" count="134" uniqueCount="91">
  <si>
    <t>ZONA</t>
  </si>
  <si>
    <t>ZONA 1</t>
  </si>
  <si>
    <t>zona 1</t>
  </si>
  <si>
    <t>zona 2</t>
  </si>
  <si>
    <t>zona 3</t>
  </si>
  <si>
    <t>ZONA 2</t>
  </si>
  <si>
    <t>ZONA 3</t>
  </si>
  <si>
    <t>Centro trasferenza</t>
  </si>
  <si>
    <t>n. viaggi</t>
  </si>
  <si>
    <t>Base d'asta €/viaggio</t>
  </si>
  <si>
    <t>tot base asta</t>
  </si>
  <si>
    <t>offerta €/viaggio</t>
  </si>
  <si>
    <t>tot offerta</t>
  </si>
  <si>
    <t>Trasporto verso Centro trasferenza</t>
  </si>
  <si>
    <t>totale</t>
  </si>
  <si>
    <t>Trasporto verso Agrosistemi Cervia / altro impianto entro i 100 km</t>
  </si>
  <si>
    <t>L'offerta di ciascun singolo prezzo DEVE essere inferiore alla rispettiva Base d'asta</t>
  </si>
  <si>
    <t>Conferimento rifiuti da vagliatura - dissabbiamento presso Discarica Cà Asprete</t>
  </si>
  <si>
    <t>ZONA 1 e ZONA 2</t>
  </si>
  <si>
    <t>Modalità</t>
  </si>
  <si>
    <t>n. viaggi giri di raccolta</t>
  </si>
  <si>
    <t>Base d'asta €/km da primo impianto</t>
  </si>
  <si>
    <t>offerta €/km</t>
  </si>
  <si>
    <t>cassone e/o svuotamento letti</t>
  </si>
  <si>
    <t>sacco da letti</t>
  </si>
  <si>
    <t>viaggio singolo 70</t>
  </si>
  <si>
    <t>giro raccolta vaglio 2125 km</t>
  </si>
  <si>
    <t>depuratori nella lista</t>
  </si>
  <si>
    <t>offerta €/viaggio in lettere</t>
  </si>
  <si>
    <t>in lettere:</t>
  </si>
  <si>
    <t>viaggio singolo 30</t>
  </si>
  <si>
    <t>giro raccolta vaglio 1062,5 km</t>
  </si>
  <si>
    <t>base d'asta</t>
  </si>
  <si>
    <t>Noleggio cassoni</t>
  </si>
  <si>
    <t>Non sarà considerato in affitto il cassone che viene posizionato sotto unità di disidratazione mobile e quindi portato via non appena riempito</t>
  </si>
  <si>
    <t>Al momento sono necessari n. 8 cassoni scarrabili in nolo mensile per tutto l'anno</t>
  </si>
  <si>
    <t>€</t>
  </si>
  <si>
    <t>Frequenza</t>
  </si>
  <si>
    <t>Totale nolo anno</t>
  </si>
  <si>
    <t>Offerta €</t>
  </si>
  <si>
    <t>Offerta € in lettere</t>
  </si>
  <si>
    <t>600 volte in un anno</t>
  </si>
  <si>
    <t>12 volte in un anno</t>
  </si>
  <si>
    <t>Euro/giorno</t>
  </si>
  <si>
    <t>Euro/mese</t>
  </si>
  <si>
    <t>affitto cassone</t>
  </si>
  <si>
    <t>affitto 8 cassoni</t>
  </si>
  <si>
    <t>TOT</t>
  </si>
  <si>
    <t>Potenziamento cassone vuoto presso unità disidratazione mobile</t>
  </si>
  <si>
    <t>Posizionamento cassone vuoto</t>
  </si>
  <si>
    <t>Euro</t>
  </si>
  <si>
    <t>260 volte in un anno</t>
  </si>
  <si>
    <t>Totale importo offerto per l'appalto</t>
  </si>
  <si>
    <t>in lettere</t>
  </si>
  <si>
    <t>di cui Euro 1.500,00 per oneri di sicurezza non soggetti a ribasso.</t>
  </si>
  <si>
    <t>OFFERTA ECONOMICA</t>
  </si>
  <si>
    <t>OE</t>
  </si>
  <si>
    <t>Ragione sociale dell'operatore economico</t>
  </si>
  <si>
    <t>Marca da bollo da € 16,00</t>
  </si>
  <si>
    <t>Spett.le</t>
  </si>
  <si>
    <t>MARCHE MULTISERVIZI S.p.A.</t>
  </si>
  <si>
    <t>Via dei Canonici 144</t>
  </si>
  <si>
    <t>61122 PESARO (PU)</t>
  </si>
  <si>
    <t>OGGETTO</t>
  </si>
  <si>
    <t>CIG</t>
  </si>
  <si>
    <t>Il sottoscritto</t>
  </si>
  <si>
    <t>nato a</t>
  </si>
  <si>
    <t>il</t>
  </si>
  <si>
    <t xml:space="preserve">in qualità di </t>
  </si>
  <si>
    <t>della società</t>
  </si>
  <si>
    <t>con sede legale in</t>
  </si>
  <si>
    <t>Tel</t>
  </si>
  <si>
    <t>Fax</t>
  </si>
  <si>
    <t>Email</t>
  </si>
  <si>
    <t>PEC</t>
  </si>
  <si>
    <t>Codice Fiscale</t>
  </si>
  <si>
    <t>Partita IVA</t>
  </si>
  <si>
    <t>in riferimento all'appalto di cui all'oggetto</t>
  </si>
  <si>
    <t>OFFRE</t>
  </si>
  <si>
    <t>(             )</t>
  </si>
  <si>
    <t>Ai sensi dell'art. 95, c. 10 D. Lgs 50/2016 INDICA i propri costi della manodopera stimati per l'appalto in oggetto in maniera analitica, come segue:</t>
  </si>
  <si>
    <t>il sottoscritto allega, ai sensi di legge, copia fotostatica del proprio documenti di identità/documento di riconoscimento equipollente, ai sensi dell'art. 35, comma 2, DPR 445/2000</t>
  </si>
  <si>
    <t>TIMBRO/I E FIRMA/E LEGGIBILE/I E PER ESTESO</t>
  </si>
  <si>
    <t>Ai sensi dell'art. 95, comma 10 D. Lgs 50/2016 INDICA i propri costi aziendali circa l'adempimento delle disposizioni in materia di salute e sicurezza sui luoghi di lavoro</t>
  </si>
  <si>
    <t>pari a Euro _______________ (in lettere ______________________)</t>
  </si>
  <si>
    <t>Base d'asta €/km</t>
  </si>
  <si>
    <t>Offerta €/km</t>
  </si>
  <si>
    <t>Offerta €/km in lettere</t>
  </si>
  <si>
    <t>Altro impianto di destinazione oltre Cervia o impianto entro i 100 Km integrazione a km</t>
  </si>
  <si>
    <t>4,5 €/km</t>
  </si>
  <si>
    <t>offerta €/km in lettere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</si>
</sst>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0" fillId="0" borderId="0" xfId="0" applyBorder="1"/>
    <xf numFmtId="4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44" fontId="0" fillId="0" borderId="5" xfId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44" fontId="0" fillId="0" borderId="8" xfId="1" applyFont="1" applyBorder="1"/>
    <xf numFmtId="44" fontId="2" fillId="0" borderId="0" xfId="1" applyFont="1" applyFill="1" applyBorder="1"/>
    <xf numFmtId="0" fontId="2" fillId="3" borderId="23" xfId="0" applyFont="1" applyFill="1" applyBorder="1" applyAlignment="1">
      <alignment wrapText="1"/>
    </xf>
    <xf numFmtId="0" fontId="2" fillId="3" borderId="24" xfId="0" applyFont="1" applyFill="1" applyBorder="1" applyAlignment="1">
      <alignment wrapText="1"/>
    </xf>
    <xf numFmtId="0" fontId="2" fillId="3" borderId="23" xfId="0" applyFont="1" applyFill="1" applyBorder="1"/>
    <xf numFmtId="2" fontId="0" fillId="2" borderId="29" xfId="0" applyNumberFormat="1" applyFill="1" applyBorder="1" applyAlignment="1">
      <alignment horizontal="center" vertical="center"/>
    </xf>
    <xf numFmtId="2" fontId="0" fillId="2" borderId="30" xfId="0" applyNumberFormat="1" applyFill="1" applyBorder="1" applyAlignment="1">
      <alignment horizontal="center" vertical="center"/>
    </xf>
    <xf numFmtId="2" fontId="0" fillId="2" borderId="31" xfId="0" applyNumberFormat="1" applyFill="1" applyBorder="1" applyAlignment="1">
      <alignment horizontal="center" vertical="center"/>
    </xf>
    <xf numFmtId="0" fontId="2" fillId="3" borderId="20" xfId="0" applyFont="1" applyFill="1" applyBorder="1" applyAlignment="1">
      <alignment wrapText="1"/>
    </xf>
    <xf numFmtId="0" fontId="2" fillId="3" borderId="33" xfId="0" applyFont="1" applyFill="1" applyBorder="1" applyAlignment="1">
      <alignment wrapText="1"/>
    </xf>
    <xf numFmtId="0" fontId="2" fillId="3" borderId="8" xfId="0" applyFont="1" applyFill="1" applyBorder="1"/>
    <xf numFmtId="0" fontId="2" fillId="3" borderId="8" xfId="0" applyFont="1" applyFill="1" applyBorder="1" applyAlignment="1">
      <alignment wrapText="1"/>
    </xf>
    <xf numFmtId="44" fontId="2" fillId="0" borderId="0" xfId="1" applyFont="1" applyBorder="1"/>
    <xf numFmtId="0" fontId="0" fillId="0" borderId="36" xfId="0" applyBorder="1" applyAlignment="1">
      <alignment wrapText="1"/>
    </xf>
    <xf numFmtId="0" fontId="0" fillId="0" borderId="8" xfId="0" applyBorder="1" applyAlignment="1">
      <alignment wrapText="1"/>
    </xf>
    <xf numFmtId="0" fontId="0" fillId="3" borderId="20" xfId="0" applyFill="1" applyBorder="1"/>
    <xf numFmtId="0" fontId="0" fillId="3" borderId="21" xfId="0" applyFill="1" applyBorder="1"/>
    <xf numFmtId="0" fontId="0" fillId="0" borderId="2" xfId="0" applyBorder="1" applyAlignment="1">
      <alignment vertical="center" wrapText="1"/>
    </xf>
    <xf numFmtId="44" fontId="0" fillId="0" borderId="2" xfId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44" fontId="0" fillId="0" borderId="36" xfId="1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32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27" xfId="0" applyNumberFormat="1" applyFill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0" fillId="2" borderId="28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0" fillId="2" borderId="2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44" fontId="0" fillId="0" borderId="0" xfId="0" applyNumberFormat="1" applyAlignment="1"/>
    <xf numFmtId="0" fontId="0" fillId="2" borderId="27" xfId="0" applyFill="1" applyBorder="1"/>
    <xf numFmtId="0" fontId="0" fillId="2" borderId="35" xfId="0" applyFill="1" applyBorder="1"/>
    <xf numFmtId="0" fontId="0" fillId="2" borderId="34" xfId="0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2" fontId="0" fillId="2" borderId="36" xfId="0" applyNumberFormat="1" applyFill="1" applyBorder="1" applyAlignment="1">
      <alignment horizontal="center" vertical="center"/>
    </xf>
    <xf numFmtId="44" fontId="2" fillId="0" borderId="36" xfId="0" applyNumberFormat="1" applyFont="1" applyBorder="1"/>
    <xf numFmtId="44" fontId="2" fillId="0" borderId="1" xfId="0" applyNumberFormat="1" applyFont="1" applyBorder="1"/>
    <xf numFmtId="0" fontId="4" fillId="0" borderId="0" xfId="0" applyFont="1"/>
    <xf numFmtId="0" fontId="3" fillId="0" borderId="0" xfId="0" applyFont="1"/>
    <xf numFmtId="0" fontId="5" fillId="0" borderId="0" xfId="0" applyFont="1"/>
    <xf numFmtId="0" fontId="5" fillId="0" borderId="38" xfId="0" applyFont="1" applyBorder="1"/>
    <xf numFmtId="0" fontId="5" fillId="0" borderId="25" xfId="0" applyFont="1" applyBorder="1"/>
    <xf numFmtId="0" fontId="5" fillId="0" borderId="39" xfId="0" applyFont="1" applyBorder="1"/>
    <xf numFmtId="0" fontId="5" fillId="0" borderId="30" xfId="0" applyFont="1" applyBorder="1"/>
    <xf numFmtId="0" fontId="5" fillId="0" borderId="0" xfId="0" applyFont="1" applyBorder="1"/>
    <xf numFmtId="0" fontId="5" fillId="0" borderId="11" xfId="0" applyFont="1" applyBorder="1"/>
    <xf numFmtId="0" fontId="5" fillId="0" borderId="32" xfId="0" applyFont="1" applyBorder="1"/>
    <xf numFmtId="0" fontId="5" fillId="0" borderId="40" xfId="0" applyFont="1" applyBorder="1"/>
    <xf numFmtId="0" fontId="5" fillId="0" borderId="41" xfId="0" applyFont="1" applyBorder="1"/>
    <xf numFmtId="0" fontId="5" fillId="0" borderId="0" xfId="0" applyFont="1" applyAlignment="1">
      <alignment horizontal="right"/>
    </xf>
    <xf numFmtId="0" fontId="6" fillId="0" borderId="30" xfId="0" applyFont="1" applyBorder="1"/>
    <xf numFmtId="0" fontId="7" fillId="0" borderId="0" xfId="0" applyFont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3" borderId="28" xfId="0" applyFont="1" applyFill="1" applyBorder="1" applyAlignment="1">
      <alignment wrapText="1"/>
    </xf>
    <xf numFmtId="44" fontId="0" fillId="0" borderId="32" xfId="1" applyFont="1" applyFill="1" applyBorder="1" applyAlignment="1">
      <alignment horizontal="center" vertical="center"/>
    </xf>
    <xf numFmtId="44" fontId="0" fillId="0" borderId="27" xfId="1" applyFont="1" applyFill="1" applyBorder="1" applyAlignment="1">
      <alignment horizontal="center" vertical="center"/>
    </xf>
    <xf numFmtId="44" fontId="0" fillId="0" borderId="28" xfId="1" applyFont="1" applyFill="1" applyBorder="1" applyAlignment="1">
      <alignment horizontal="center" vertical="center"/>
    </xf>
    <xf numFmtId="44" fontId="0" fillId="0" borderId="26" xfId="1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wrapText="1"/>
    </xf>
    <xf numFmtId="0" fontId="2" fillId="3" borderId="43" xfId="0" applyFont="1" applyFill="1" applyBorder="1"/>
    <xf numFmtId="0" fontId="2" fillId="3" borderId="44" xfId="0" applyFont="1" applyFill="1" applyBorder="1" applyAlignment="1">
      <alignment wrapText="1"/>
    </xf>
    <xf numFmtId="0" fontId="2" fillId="3" borderId="43" xfId="0" applyFont="1" applyFill="1" applyBorder="1" applyAlignment="1">
      <alignment wrapText="1"/>
    </xf>
    <xf numFmtId="44" fontId="0" fillId="0" borderId="44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64" fontId="0" fillId="2" borderId="13" xfId="1" applyNumberFormat="1" applyFont="1" applyFill="1" applyBorder="1" applyAlignment="1">
      <alignment horizontal="center" vertical="center"/>
    </xf>
    <xf numFmtId="164" fontId="0" fillId="2" borderId="14" xfId="1" applyNumberFormat="1" applyFont="1" applyFill="1" applyBorder="1" applyAlignment="1">
      <alignment horizontal="center" vertical="center"/>
    </xf>
    <xf numFmtId="164" fontId="0" fillId="2" borderId="15" xfId="1" applyNumberFormat="1" applyFont="1" applyFill="1" applyBorder="1" applyAlignment="1">
      <alignment horizontal="center" vertical="center"/>
    </xf>
    <xf numFmtId="164" fontId="0" fillId="2" borderId="16" xfId="1" applyNumberFormat="1" applyFont="1" applyFill="1" applyBorder="1" applyAlignment="1">
      <alignment horizontal="center" vertical="center"/>
    </xf>
    <xf numFmtId="164" fontId="0" fillId="2" borderId="17" xfId="1" applyNumberFormat="1" applyFont="1" applyFill="1" applyBorder="1" applyAlignment="1">
      <alignment horizontal="center" vertical="center"/>
    </xf>
    <xf numFmtId="164" fontId="0" fillId="2" borderId="18" xfId="1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44" fontId="0" fillId="0" borderId="17" xfId="1" applyFont="1" applyFill="1" applyBorder="1" applyAlignment="1">
      <alignment horizontal="center" vertical="center"/>
    </xf>
    <xf numFmtId="44" fontId="0" fillId="0" borderId="18" xfId="1" applyFont="1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19051</xdr:colOff>
      <xdr:row>73</xdr:row>
      <xdr:rowOff>9524</xdr:rowOff>
    </xdr:from>
    <xdr:to>
      <xdr:col>12</xdr:col>
      <xdr:colOff>428625</xdr:colOff>
      <xdr:row>91</xdr:row>
      <xdr:rowOff>43321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B6341B9-8D6C-30F8-6A9C-92DDE7A3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6" y="19611974"/>
          <a:ext cx="8762999" cy="34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67B5-0DE1-40E7-A797-04085192B9A5}">
  <sheetPr>
    <pageSetUpPr fitToPage="1"/>
  </sheetPr>
  <dimension ref="A2:Q96"/>
  <sheetViews>
    <sheetView tabSelected="1" topLeftCell="A50" workbookViewId="0">
      <selection activeCell="L61" sqref="L61"/>
    </sheetView>
  </sheetViews>
  <sheetFormatPr defaultRowHeight="15" x14ac:dyDescent="0.25"/>
  <cols>
    <col min="2" max="2" width="11.85546875" customWidth="1"/>
    <col min="3" max="3" width="12.5703125" customWidth="1"/>
    <col min="4" max="4" width="11.42578125" customWidth="1"/>
    <col min="5" max="6" width="12" bestFit="1" customWidth="1"/>
    <col min="7" max="7" width="18.140625" customWidth="1"/>
    <col min="8" max="8" width="16.140625" customWidth="1"/>
    <col min="9" max="9" width="16.5703125" customWidth="1"/>
    <col min="10" max="11" width="13.140625" bestFit="1" customWidth="1"/>
    <col min="12" max="12" width="12.7109375" customWidth="1"/>
    <col min="13" max="13" width="14.5703125" customWidth="1"/>
    <col min="14" max="14" width="16.85546875" customWidth="1"/>
    <col min="17" max="17" width="14.42578125" customWidth="1"/>
  </cols>
  <sheetData>
    <row r="2" spans="2:16" ht="23.25" x14ac:dyDescent="0.35">
      <c r="B2" s="66" t="s">
        <v>55</v>
      </c>
      <c r="O2" s="116" t="s">
        <v>56</v>
      </c>
      <c r="P2" s="117"/>
    </row>
    <row r="4" spans="2:16" s="68" customFormat="1" ht="21" x14ac:dyDescent="0.35">
      <c r="B4" s="69" t="s">
        <v>57</v>
      </c>
      <c r="C4" s="70"/>
      <c r="D4" s="70"/>
      <c r="E4" s="70"/>
      <c r="F4" s="71"/>
    </row>
    <row r="5" spans="2:16" s="68" customFormat="1" ht="21" x14ac:dyDescent="0.35">
      <c r="B5" s="72"/>
      <c r="C5" s="73"/>
      <c r="D5" s="73"/>
      <c r="E5" s="73"/>
      <c r="F5" s="74"/>
      <c r="N5" s="69"/>
      <c r="O5" s="71"/>
    </row>
    <row r="6" spans="2:16" s="68" customFormat="1" ht="21" x14ac:dyDescent="0.35">
      <c r="B6" s="72"/>
      <c r="C6" s="73"/>
      <c r="D6" s="73"/>
      <c r="E6" s="73"/>
      <c r="F6" s="74"/>
      <c r="N6" s="79" t="s">
        <v>58</v>
      </c>
      <c r="O6" s="74"/>
    </row>
    <row r="7" spans="2:16" s="68" customFormat="1" ht="21" x14ac:dyDescent="0.35">
      <c r="B7" s="75"/>
      <c r="C7" s="77"/>
      <c r="D7" s="77"/>
      <c r="E7" s="77"/>
      <c r="F7" s="76"/>
      <c r="N7" s="75"/>
      <c r="O7" s="76"/>
    </row>
    <row r="8" spans="2:16" s="68" customFormat="1" ht="21" x14ac:dyDescent="0.35">
      <c r="B8" s="73"/>
      <c r="C8" s="73"/>
      <c r="D8" s="73"/>
      <c r="E8" s="73"/>
      <c r="F8" s="73"/>
    </row>
    <row r="9" spans="2:16" s="68" customFormat="1" ht="21" x14ac:dyDescent="0.35">
      <c r="N9" s="68" t="s">
        <v>59</v>
      </c>
    </row>
    <row r="10" spans="2:16" s="68" customFormat="1" ht="21" x14ac:dyDescent="0.35">
      <c r="N10" s="68" t="s">
        <v>60</v>
      </c>
    </row>
    <row r="11" spans="2:16" s="68" customFormat="1" ht="21" x14ac:dyDescent="0.35">
      <c r="B11" s="78" t="s">
        <v>63</v>
      </c>
      <c r="C11" s="104"/>
      <c r="D11" s="105"/>
      <c r="E11" s="105"/>
      <c r="F11" s="105"/>
      <c r="G11" s="105"/>
      <c r="H11" s="105"/>
      <c r="I11" s="105"/>
      <c r="J11" s="105"/>
      <c r="K11" s="105"/>
      <c r="L11" s="106"/>
      <c r="N11" s="68" t="s">
        <v>61</v>
      </c>
    </row>
    <row r="12" spans="2:16" s="68" customFormat="1" ht="21" x14ac:dyDescent="0.35">
      <c r="C12" s="107"/>
      <c r="D12" s="108"/>
      <c r="E12" s="108"/>
      <c r="F12" s="108"/>
      <c r="G12" s="108"/>
      <c r="H12" s="108"/>
      <c r="I12" s="108"/>
      <c r="J12" s="108"/>
      <c r="K12" s="108"/>
      <c r="L12" s="109"/>
      <c r="N12" s="68" t="s">
        <v>62</v>
      </c>
    </row>
    <row r="13" spans="2:16" s="68" customFormat="1" ht="21" x14ac:dyDescent="0.35">
      <c r="B13" s="78" t="s">
        <v>64</v>
      </c>
      <c r="C13" s="110"/>
      <c r="D13" s="111"/>
      <c r="E13" s="111"/>
      <c r="F13" s="111"/>
      <c r="G13" s="111"/>
      <c r="H13" s="111"/>
      <c r="I13" s="111"/>
      <c r="J13" s="111"/>
      <c r="K13" s="111"/>
      <c r="L13" s="112"/>
    </row>
    <row r="14" spans="2:16" s="68" customFormat="1" ht="21" x14ac:dyDescent="0.35"/>
    <row r="15" spans="2:16" s="68" customFormat="1" ht="21" x14ac:dyDescent="0.35">
      <c r="B15" s="68" t="s">
        <v>65</v>
      </c>
      <c r="G15" s="68" t="s">
        <v>66</v>
      </c>
      <c r="J15" s="68" t="s">
        <v>79</v>
      </c>
      <c r="K15" s="68" t="s">
        <v>67</v>
      </c>
    </row>
    <row r="16" spans="2:16" s="68" customFormat="1" ht="21" x14ac:dyDescent="0.35">
      <c r="B16" s="68" t="s">
        <v>68</v>
      </c>
    </row>
    <row r="17" spans="1:17" s="68" customFormat="1" ht="21" x14ac:dyDescent="0.35">
      <c r="B17" s="68" t="s">
        <v>69</v>
      </c>
    </row>
    <row r="18" spans="1:17" s="68" customFormat="1" ht="21" x14ac:dyDescent="0.35">
      <c r="B18" s="68" t="s">
        <v>70</v>
      </c>
    </row>
    <row r="19" spans="1:17" s="68" customFormat="1" ht="21" x14ac:dyDescent="0.35">
      <c r="B19" s="68" t="s">
        <v>71</v>
      </c>
      <c r="E19" s="68" t="s">
        <v>72</v>
      </c>
      <c r="H19" s="68" t="s">
        <v>73</v>
      </c>
      <c r="K19" s="68" t="s">
        <v>74</v>
      </c>
    </row>
    <row r="20" spans="1:17" s="68" customFormat="1" ht="21" x14ac:dyDescent="0.35">
      <c r="B20" s="68" t="s">
        <v>75</v>
      </c>
      <c r="G20" s="68" t="s">
        <v>76</v>
      </c>
    </row>
    <row r="21" spans="1:17" s="68" customFormat="1" ht="21" x14ac:dyDescent="0.35">
      <c r="B21" s="68" t="s">
        <v>77</v>
      </c>
    </row>
    <row r="22" spans="1:17" s="68" customFormat="1" ht="21.75" thickBot="1" x14ac:dyDescent="0.4">
      <c r="H22" s="68" t="s">
        <v>78</v>
      </c>
    </row>
    <row r="23" spans="1:17" ht="51.75" customHeight="1" x14ac:dyDescent="0.25">
      <c r="B23" s="127" t="s">
        <v>13</v>
      </c>
      <c r="C23" s="128"/>
      <c r="D23" s="128"/>
      <c r="E23" s="128"/>
      <c r="F23" s="128"/>
      <c r="G23" s="128"/>
      <c r="H23" s="128"/>
      <c r="I23" s="113" t="s">
        <v>15</v>
      </c>
      <c r="J23" s="114"/>
      <c r="K23" s="114"/>
      <c r="L23" s="114"/>
      <c r="M23" s="114"/>
      <c r="N23" s="115"/>
      <c r="O23" s="113" t="s">
        <v>88</v>
      </c>
      <c r="P23" s="114"/>
      <c r="Q23" s="115"/>
    </row>
    <row r="24" spans="1:17" ht="45.75" customHeight="1" thickBot="1" x14ac:dyDescent="0.3">
      <c r="A24" s="1" t="s">
        <v>0</v>
      </c>
      <c r="B24" s="24" t="s">
        <v>7</v>
      </c>
      <c r="C24" s="25" t="s">
        <v>8</v>
      </c>
      <c r="D24" s="26" t="s">
        <v>9</v>
      </c>
      <c r="E24" s="26" t="s">
        <v>10</v>
      </c>
      <c r="F24" s="26" t="s">
        <v>11</v>
      </c>
      <c r="G24" s="26" t="s">
        <v>28</v>
      </c>
      <c r="H24" s="84" t="s">
        <v>12</v>
      </c>
      <c r="I24" s="90" t="s">
        <v>8</v>
      </c>
      <c r="J24" s="89" t="s">
        <v>9</v>
      </c>
      <c r="K24" s="89" t="s">
        <v>10</v>
      </c>
      <c r="L24" s="89" t="s">
        <v>11</v>
      </c>
      <c r="M24" s="89" t="s">
        <v>28</v>
      </c>
      <c r="N24" s="91" t="s">
        <v>12</v>
      </c>
      <c r="O24" s="92" t="s">
        <v>85</v>
      </c>
      <c r="P24" s="89" t="s">
        <v>86</v>
      </c>
      <c r="Q24" s="91" t="s">
        <v>87</v>
      </c>
    </row>
    <row r="25" spans="1:17" x14ac:dyDescent="0.25">
      <c r="A25" s="151" t="s">
        <v>1</v>
      </c>
      <c r="B25" s="7" t="s">
        <v>2</v>
      </c>
      <c r="C25" s="8">
        <v>42</v>
      </c>
      <c r="D25" s="8">
        <v>100</v>
      </c>
      <c r="E25" s="9">
        <f>C25*D25</f>
        <v>4200</v>
      </c>
      <c r="F25" s="44"/>
      <c r="G25" s="45"/>
      <c r="H25" s="85">
        <f t="shared" ref="H25:H33" si="0">F25*C25</f>
        <v>0</v>
      </c>
      <c r="I25" s="154">
        <v>256</v>
      </c>
      <c r="J25" s="141">
        <v>450</v>
      </c>
      <c r="K25" s="142">
        <f>I25*J25</f>
        <v>115200</v>
      </c>
      <c r="L25" s="148"/>
      <c r="M25" s="20"/>
      <c r="N25" s="145">
        <f>L25*I25</f>
        <v>0</v>
      </c>
      <c r="O25" s="95" t="s">
        <v>89</v>
      </c>
      <c r="P25" s="98"/>
      <c r="Q25" s="101"/>
    </row>
    <row r="26" spans="1:17" x14ac:dyDescent="0.25">
      <c r="A26" s="152"/>
      <c r="B26" s="4" t="s">
        <v>3</v>
      </c>
      <c r="C26" s="5">
        <v>49</v>
      </c>
      <c r="D26" s="5">
        <v>210</v>
      </c>
      <c r="E26" s="6">
        <f t="shared" ref="E26:E33" si="1">C26*D26</f>
        <v>10290</v>
      </c>
      <c r="F26" s="46"/>
      <c r="G26" s="47"/>
      <c r="H26" s="86">
        <f t="shared" si="0"/>
        <v>0</v>
      </c>
      <c r="I26" s="155"/>
      <c r="J26" s="122"/>
      <c r="K26" s="143"/>
      <c r="L26" s="149"/>
      <c r="M26" s="21"/>
      <c r="N26" s="146"/>
      <c r="O26" s="96"/>
      <c r="P26" s="99"/>
      <c r="Q26" s="102"/>
    </row>
    <row r="27" spans="1:17" ht="15.75" thickBot="1" x14ac:dyDescent="0.3">
      <c r="A27" s="153"/>
      <c r="B27" s="13" t="s">
        <v>4</v>
      </c>
      <c r="C27" s="14">
        <v>48</v>
      </c>
      <c r="D27" s="14">
        <v>310</v>
      </c>
      <c r="E27" s="15">
        <f t="shared" si="1"/>
        <v>14880</v>
      </c>
      <c r="F27" s="48"/>
      <c r="G27" s="49"/>
      <c r="H27" s="87">
        <f t="shared" si="0"/>
        <v>0</v>
      </c>
      <c r="I27" s="132"/>
      <c r="J27" s="133"/>
      <c r="K27" s="144"/>
      <c r="L27" s="150"/>
      <c r="M27" s="22"/>
      <c r="N27" s="147"/>
      <c r="O27" s="97"/>
      <c r="P27" s="100"/>
      <c r="Q27" s="103"/>
    </row>
    <row r="28" spans="1:17" x14ac:dyDescent="0.25">
      <c r="A28" s="156" t="s">
        <v>5</v>
      </c>
      <c r="B28" s="10" t="s">
        <v>2</v>
      </c>
      <c r="C28" s="11">
        <v>49</v>
      </c>
      <c r="D28" s="11">
        <v>210</v>
      </c>
      <c r="E28" s="12">
        <f t="shared" si="1"/>
        <v>10290</v>
      </c>
      <c r="F28" s="50"/>
      <c r="G28" s="51"/>
      <c r="H28" s="88">
        <f t="shared" si="0"/>
        <v>0</v>
      </c>
      <c r="I28" s="154">
        <v>210</v>
      </c>
      <c r="J28" s="141">
        <v>650</v>
      </c>
      <c r="K28" s="142">
        <f t="shared" ref="K28" si="2">I28*J28</f>
        <v>136500</v>
      </c>
      <c r="L28" s="148"/>
      <c r="M28" s="20"/>
      <c r="N28" s="145">
        <f t="shared" ref="N28:N31" si="3">L28*I28</f>
        <v>0</v>
      </c>
      <c r="O28" s="95" t="s">
        <v>89</v>
      </c>
      <c r="P28" s="98"/>
      <c r="Q28" s="101"/>
    </row>
    <row r="29" spans="1:17" x14ac:dyDescent="0.25">
      <c r="A29" s="157"/>
      <c r="B29" s="4" t="s">
        <v>3</v>
      </c>
      <c r="C29" s="5">
        <v>48</v>
      </c>
      <c r="D29" s="5">
        <v>100</v>
      </c>
      <c r="E29" s="6">
        <f t="shared" si="1"/>
        <v>4800</v>
      </c>
      <c r="F29" s="46"/>
      <c r="G29" s="47"/>
      <c r="H29" s="86">
        <f t="shared" si="0"/>
        <v>0</v>
      </c>
      <c r="I29" s="155"/>
      <c r="J29" s="122"/>
      <c r="K29" s="143"/>
      <c r="L29" s="149"/>
      <c r="M29" s="21"/>
      <c r="N29" s="146"/>
      <c r="O29" s="96"/>
      <c r="P29" s="99"/>
      <c r="Q29" s="102"/>
    </row>
    <row r="30" spans="1:17" ht="15.75" thickBot="1" x14ac:dyDescent="0.3">
      <c r="A30" s="158"/>
      <c r="B30" s="13" t="s">
        <v>4</v>
      </c>
      <c r="C30" s="14">
        <v>57</v>
      </c>
      <c r="D30" s="14">
        <v>110</v>
      </c>
      <c r="E30" s="15">
        <f t="shared" si="1"/>
        <v>6270</v>
      </c>
      <c r="F30" s="48"/>
      <c r="G30" s="49"/>
      <c r="H30" s="87">
        <f t="shared" si="0"/>
        <v>0</v>
      </c>
      <c r="I30" s="132"/>
      <c r="J30" s="133"/>
      <c r="K30" s="144"/>
      <c r="L30" s="150"/>
      <c r="M30" s="22"/>
      <c r="N30" s="147"/>
      <c r="O30" s="97"/>
      <c r="P30" s="100"/>
      <c r="Q30" s="103"/>
    </row>
    <row r="31" spans="1:17" x14ac:dyDescent="0.25">
      <c r="A31" s="151" t="s">
        <v>6</v>
      </c>
      <c r="B31" s="10" t="s">
        <v>2</v>
      </c>
      <c r="C31" s="11">
        <v>49</v>
      </c>
      <c r="D31" s="11">
        <v>310</v>
      </c>
      <c r="E31" s="12">
        <f t="shared" si="1"/>
        <v>15190</v>
      </c>
      <c r="F31" s="50"/>
      <c r="G31" s="51"/>
      <c r="H31" s="88">
        <f t="shared" si="0"/>
        <v>0</v>
      </c>
      <c r="I31" s="154">
        <v>300</v>
      </c>
      <c r="J31" s="141">
        <v>750</v>
      </c>
      <c r="K31" s="142">
        <f t="shared" ref="K31" si="4">I31*J31</f>
        <v>225000</v>
      </c>
      <c r="L31" s="148"/>
      <c r="M31" s="20"/>
      <c r="N31" s="145">
        <f t="shared" si="3"/>
        <v>0</v>
      </c>
      <c r="O31" s="95" t="s">
        <v>89</v>
      </c>
      <c r="P31" s="98"/>
      <c r="Q31" s="101"/>
    </row>
    <row r="32" spans="1:17" x14ac:dyDescent="0.25">
      <c r="A32" s="152"/>
      <c r="B32" s="4" t="s">
        <v>3</v>
      </c>
      <c r="C32" s="5">
        <v>48</v>
      </c>
      <c r="D32" s="5">
        <v>110</v>
      </c>
      <c r="E32" s="6">
        <f t="shared" si="1"/>
        <v>5280</v>
      </c>
      <c r="F32" s="46"/>
      <c r="G32" s="47"/>
      <c r="H32" s="86">
        <f t="shared" si="0"/>
        <v>0</v>
      </c>
      <c r="I32" s="155"/>
      <c r="J32" s="122"/>
      <c r="K32" s="143"/>
      <c r="L32" s="149"/>
      <c r="M32" s="21"/>
      <c r="N32" s="146"/>
      <c r="O32" s="96"/>
      <c r="P32" s="99"/>
      <c r="Q32" s="102"/>
    </row>
    <row r="33" spans="1:17" ht="15.75" thickBot="1" x14ac:dyDescent="0.3">
      <c r="A33" s="153"/>
      <c r="B33" s="13" t="s">
        <v>4</v>
      </c>
      <c r="C33" s="14">
        <v>46</v>
      </c>
      <c r="D33" s="14">
        <v>100</v>
      </c>
      <c r="E33" s="15">
        <f t="shared" si="1"/>
        <v>4600</v>
      </c>
      <c r="F33" s="48"/>
      <c r="G33" s="49"/>
      <c r="H33" s="87">
        <f t="shared" si="0"/>
        <v>0</v>
      </c>
      <c r="I33" s="132"/>
      <c r="J33" s="133"/>
      <c r="K33" s="144"/>
      <c r="L33" s="150"/>
      <c r="M33" s="22"/>
      <c r="N33" s="147"/>
      <c r="O33" s="97"/>
      <c r="P33" s="100"/>
      <c r="Q33" s="103"/>
    </row>
    <row r="34" spans="1:17" x14ac:dyDescent="0.25">
      <c r="A34" s="124" t="s">
        <v>16</v>
      </c>
      <c r="B34" s="124"/>
      <c r="C34" s="124"/>
      <c r="D34" s="124"/>
      <c r="E34" s="124"/>
      <c r="F34" s="124"/>
      <c r="G34" s="124"/>
      <c r="H34" s="124"/>
      <c r="I34" s="129"/>
      <c r="J34" s="129"/>
      <c r="K34" s="129"/>
      <c r="L34" s="129"/>
      <c r="M34" s="129"/>
      <c r="N34" s="129"/>
    </row>
    <row r="35" spans="1:17" x14ac:dyDescent="0.25">
      <c r="C35" t="s">
        <v>14</v>
      </c>
      <c r="D35" t="s">
        <v>32</v>
      </c>
      <c r="E35" s="3">
        <f>SUM(E25:E33)</f>
        <v>75800</v>
      </c>
      <c r="G35" s="16"/>
      <c r="H35" s="64">
        <f>SUM(H25:H33)</f>
        <v>0</v>
      </c>
      <c r="J35" s="3">
        <f>SUM(K25:K33)</f>
        <v>476700</v>
      </c>
      <c r="L35" s="27"/>
      <c r="N35" s="64">
        <f>SUM(N25:N33)</f>
        <v>0</v>
      </c>
    </row>
    <row r="36" spans="1:17" x14ac:dyDescent="0.25">
      <c r="F36" s="56" t="s">
        <v>29</v>
      </c>
      <c r="G36" s="58"/>
      <c r="H36" s="59"/>
      <c r="K36" s="56" t="s">
        <v>29</v>
      </c>
      <c r="L36" s="58"/>
      <c r="M36" s="60"/>
      <c r="N36" s="59"/>
    </row>
    <row r="37" spans="1:17" ht="15.75" thickBot="1" x14ac:dyDescent="0.3"/>
    <row r="38" spans="1:17" ht="15.75" thickBot="1" x14ac:dyDescent="0.3">
      <c r="A38" s="134" t="s">
        <v>17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6"/>
    </row>
    <row r="39" spans="1:17" ht="60.75" thickBot="1" x14ac:dyDescent="0.3">
      <c r="A39" s="137" t="s">
        <v>18</v>
      </c>
      <c r="B39" s="138"/>
      <c r="C39" s="19" t="s">
        <v>19</v>
      </c>
      <c r="D39" s="17" t="s">
        <v>20</v>
      </c>
      <c r="E39" s="17" t="s">
        <v>9</v>
      </c>
      <c r="F39" s="17" t="s">
        <v>10</v>
      </c>
      <c r="G39" s="17" t="s">
        <v>11</v>
      </c>
      <c r="H39" s="23" t="s">
        <v>28</v>
      </c>
      <c r="I39" s="17" t="s">
        <v>12</v>
      </c>
      <c r="J39" s="17" t="s">
        <v>21</v>
      </c>
      <c r="K39" s="17" t="s">
        <v>10</v>
      </c>
      <c r="L39" s="17" t="s">
        <v>22</v>
      </c>
      <c r="M39" s="23" t="s">
        <v>90</v>
      </c>
      <c r="N39" s="18" t="s">
        <v>12</v>
      </c>
    </row>
    <row r="40" spans="1:17" ht="45" x14ac:dyDescent="0.25">
      <c r="A40" s="130" t="s">
        <v>27</v>
      </c>
      <c r="B40" s="131"/>
      <c r="C40" s="94" t="s">
        <v>23</v>
      </c>
      <c r="D40" s="32" t="s">
        <v>25</v>
      </c>
      <c r="E40" s="81">
        <v>230</v>
      </c>
      <c r="F40" s="33">
        <f>E40*70</f>
        <v>16100</v>
      </c>
      <c r="G40" s="44"/>
      <c r="H40" s="34"/>
      <c r="I40" s="33">
        <f>G40*70</f>
        <v>0</v>
      </c>
      <c r="J40" s="35"/>
      <c r="K40" s="35"/>
      <c r="L40" s="35"/>
      <c r="M40" s="35"/>
      <c r="N40" s="39"/>
    </row>
    <row r="41" spans="1:17" ht="60.75" thickBot="1" x14ac:dyDescent="0.3">
      <c r="A41" s="139"/>
      <c r="B41" s="140"/>
      <c r="C41" s="83" t="s">
        <v>24</v>
      </c>
      <c r="D41" s="28" t="s">
        <v>26</v>
      </c>
      <c r="E41" s="36"/>
      <c r="F41" s="36"/>
      <c r="G41" s="36"/>
      <c r="H41" s="36"/>
      <c r="I41" s="36"/>
      <c r="J41" s="83">
        <v>8</v>
      </c>
      <c r="K41" s="37">
        <f>8*2125</f>
        <v>17000</v>
      </c>
      <c r="L41" s="63"/>
      <c r="M41" s="38"/>
      <c r="N41" s="93">
        <f>L41*2125</f>
        <v>0</v>
      </c>
    </row>
    <row r="42" spans="1:17" ht="15.75" thickBot="1" x14ac:dyDescent="0.3">
      <c r="A42" s="137" t="s">
        <v>6</v>
      </c>
      <c r="B42" s="138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1"/>
    </row>
    <row r="43" spans="1:17" ht="45" x14ac:dyDescent="0.25">
      <c r="A43" s="130" t="s">
        <v>27</v>
      </c>
      <c r="B43" s="131"/>
      <c r="C43" s="94" t="s">
        <v>23</v>
      </c>
      <c r="D43" s="32" t="s">
        <v>30</v>
      </c>
      <c r="E43" s="81">
        <v>280</v>
      </c>
      <c r="F43" s="33">
        <f>E43*30</f>
        <v>8400</v>
      </c>
      <c r="G43" s="44"/>
      <c r="H43" s="34"/>
      <c r="I43" s="33">
        <f>G43*30</f>
        <v>0</v>
      </c>
      <c r="J43" s="35"/>
      <c r="K43" s="35"/>
      <c r="L43" s="35"/>
      <c r="M43" s="35"/>
      <c r="N43" s="39"/>
    </row>
    <row r="44" spans="1:17" ht="60.75" thickBot="1" x14ac:dyDescent="0.3">
      <c r="A44" s="132"/>
      <c r="B44" s="133"/>
      <c r="C44" s="82" t="s">
        <v>24</v>
      </c>
      <c r="D44" s="29" t="s">
        <v>31</v>
      </c>
      <c r="E44" s="40"/>
      <c r="F44" s="40"/>
      <c r="G44" s="40"/>
      <c r="H44" s="40"/>
      <c r="I44" s="40"/>
      <c r="J44" s="82">
        <v>8</v>
      </c>
      <c r="K44" s="41">
        <f>J44*1062.5</f>
        <v>8500</v>
      </c>
      <c r="L44" s="48"/>
      <c r="M44" s="42"/>
      <c r="N44" s="43">
        <f>L44*1062.5</f>
        <v>0</v>
      </c>
    </row>
    <row r="45" spans="1:17" x14ac:dyDescent="0.25">
      <c r="A45" s="124" t="s">
        <v>16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</row>
    <row r="46" spans="1:17" x14ac:dyDescent="0.25">
      <c r="D46" t="s">
        <v>14</v>
      </c>
      <c r="E46" t="s">
        <v>32</v>
      </c>
      <c r="F46" s="3">
        <f>F40+F43</f>
        <v>24500</v>
      </c>
      <c r="I46" s="64">
        <f>I40+I43</f>
        <v>0</v>
      </c>
      <c r="K46" s="3">
        <f>K41+K44</f>
        <v>25500</v>
      </c>
      <c r="N46" s="65">
        <f>SUM(N41+N44)</f>
        <v>0</v>
      </c>
    </row>
    <row r="47" spans="1:17" x14ac:dyDescent="0.25">
      <c r="G47" s="56" t="s">
        <v>29</v>
      </c>
      <c r="H47" s="58"/>
      <c r="I47" s="59"/>
      <c r="L47" s="56" t="s">
        <v>29</v>
      </c>
      <c r="M47" s="58"/>
      <c r="N47" s="59"/>
    </row>
    <row r="49" spans="1:10" x14ac:dyDescent="0.25">
      <c r="A49" s="1" t="s">
        <v>33</v>
      </c>
    </row>
    <row r="50" spans="1:10" x14ac:dyDescent="0.25">
      <c r="A50" s="1" t="s">
        <v>34</v>
      </c>
    </row>
    <row r="51" spans="1:10" x14ac:dyDescent="0.25">
      <c r="A51" s="1" t="s">
        <v>35</v>
      </c>
    </row>
    <row r="52" spans="1:10" x14ac:dyDescent="0.25">
      <c r="E52" s="61" t="s">
        <v>36</v>
      </c>
      <c r="F52" s="61" t="s">
        <v>37</v>
      </c>
      <c r="G52" s="61" t="s">
        <v>38</v>
      </c>
      <c r="H52" s="61" t="s">
        <v>39</v>
      </c>
      <c r="I52" s="61" t="s">
        <v>40</v>
      </c>
      <c r="J52" s="61" t="s">
        <v>12</v>
      </c>
    </row>
    <row r="53" spans="1:10" ht="30" x14ac:dyDescent="0.25">
      <c r="B53" s="122" t="s">
        <v>45</v>
      </c>
      <c r="C53" s="122"/>
      <c r="D53" s="52" t="s">
        <v>43</v>
      </c>
      <c r="E53" s="52">
        <v>4</v>
      </c>
      <c r="F53" s="53" t="s">
        <v>41</v>
      </c>
      <c r="G53" s="54">
        <f>E53*600</f>
        <v>2400</v>
      </c>
      <c r="H53" s="46"/>
      <c r="I53" s="55"/>
      <c r="J53" s="54">
        <f>H53*600</f>
        <v>0</v>
      </c>
    </row>
    <row r="54" spans="1:10" ht="30" x14ac:dyDescent="0.25">
      <c r="B54" s="122" t="s">
        <v>46</v>
      </c>
      <c r="C54" s="122"/>
      <c r="D54" s="52" t="s">
        <v>44</v>
      </c>
      <c r="E54" s="52">
        <v>100</v>
      </c>
      <c r="F54" s="53" t="s">
        <v>42</v>
      </c>
      <c r="G54" s="54">
        <f>100*12*8</f>
        <v>9600</v>
      </c>
      <c r="H54" s="46"/>
      <c r="I54" s="55"/>
      <c r="J54" s="54">
        <f>H54*12*8</f>
        <v>0</v>
      </c>
    </row>
    <row r="55" spans="1:10" x14ac:dyDescent="0.25">
      <c r="B55" s="126" t="s">
        <v>16</v>
      </c>
      <c r="C55" s="126"/>
      <c r="D55" s="126"/>
      <c r="E55" s="126"/>
      <c r="F55" s="126"/>
      <c r="G55" s="126"/>
      <c r="H55" s="126"/>
      <c r="I55" s="126"/>
      <c r="J55" s="126"/>
    </row>
    <row r="56" spans="1:10" x14ac:dyDescent="0.25">
      <c r="F56" s="56" t="s">
        <v>47</v>
      </c>
      <c r="G56" s="57">
        <f>SUM(G53:G54)</f>
        <v>12000</v>
      </c>
      <c r="H56" s="2"/>
      <c r="I56" s="2"/>
      <c r="J56" s="65">
        <f>SUM(J53:J54)</f>
        <v>0</v>
      </c>
    </row>
    <row r="57" spans="1:10" x14ac:dyDescent="0.25">
      <c r="G57" s="56"/>
      <c r="H57" s="56" t="s">
        <v>29</v>
      </c>
      <c r="I57" s="58"/>
      <c r="J57" s="59"/>
    </row>
    <row r="59" spans="1:10" x14ac:dyDescent="0.25">
      <c r="A59" s="1" t="s">
        <v>48</v>
      </c>
    </row>
    <row r="60" spans="1:10" x14ac:dyDescent="0.25">
      <c r="E60" s="61" t="s">
        <v>36</v>
      </c>
      <c r="F60" s="61" t="s">
        <v>37</v>
      </c>
      <c r="G60" s="61" t="s">
        <v>38</v>
      </c>
      <c r="H60" s="61" t="s">
        <v>39</v>
      </c>
      <c r="I60" s="61" t="s">
        <v>40</v>
      </c>
      <c r="J60" s="61" t="s">
        <v>12</v>
      </c>
    </row>
    <row r="61" spans="1:10" ht="30" x14ac:dyDescent="0.25">
      <c r="B61" s="123" t="s">
        <v>49</v>
      </c>
      <c r="C61" s="123"/>
      <c r="D61" s="52" t="s">
        <v>50</v>
      </c>
      <c r="E61" s="52">
        <v>50</v>
      </c>
      <c r="F61" s="53" t="s">
        <v>51</v>
      </c>
      <c r="G61" s="54">
        <f>260*50</f>
        <v>13000</v>
      </c>
      <c r="H61" s="46"/>
      <c r="I61" s="55"/>
      <c r="J61" s="54">
        <f>H61*260</f>
        <v>0</v>
      </c>
    </row>
    <row r="62" spans="1:10" x14ac:dyDescent="0.25">
      <c r="B62" s="125" t="s">
        <v>16</v>
      </c>
      <c r="C62" s="125"/>
      <c r="D62" s="125"/>
      <c r="E62" s="125"/>
      <c r="F62" s="125"/>
      <c r="G62" s="125"/>
      <c r="H62" s="125"/>
      <c r="I62" s="125"/>
      <c r="J62" s="125"/>
    </row>
    <row r="63" spans="1:10" x14ac:dyDescent="0.25">
      <c r="F63" s="56" t="s">
        <v>47</v>
      </c>
      <c r="G63" s="3">
        <f>G61</f>
        <v>13000</v>
      </c>
      <c r="J63" s="65">
        <f>J61</f>
        <v>0</v>
      </c>
    </row>
    <row r="64" spans="1:10" x14ac:dyDescent="0.25">
      <c r="H64" s="56" t="s">
        <v>29</v>
      </c>
      <c r="I64" s="58"/>
      <c r="J64" s="59"/>
    </row>
    <row r="67" spans="1:10" x14ac:dyDescent="0.25">
      <c r="B67" s="1" t="s">
        <v>52</v>
      </c>
      <c r="E67" s="118">
        <f>H35+N35+I46+N46+J56+J63+1500</f>
        <v>1500</v>
      </c>
      <c r="F67" s="118"/>
      <c r="G67" s="62" t="s">
        <v>53</v>
      </c>
      <c r="H67" s="119"/>
      <c r="I67" s="120"/>
      <c r="J67" s="121"/>
    </row>
    <row r="68" spans="1:10" x14ac:dyDescent="0.25">
      <c r="F68" s="1" t="s">
        <v>54</v>
      </c>
    </row>
    <row r="70" spans="1:10" ht="18.75" x14ac:dyDescent="0.3">
      <c r="A70" s="80" t="s">
        <v>83</v>
      </c>
    </row>
    <row r="71" spans="1:10" ht="18.75" x14ac:dyDescent="0.3">
      <c r="A71" s="80" t="s">
        <v>84</v>
      </c>
    </row>
    <row r="73" spans="1:10" ht="18.75" x14ac:dyDescent="0.3">
      <c r="A73" s="80" t="s">
        <v>80</v>
      </c>
    </row>
    <row r="94" spans="1:10" x14ac:dyDescent="0.25">
      <c r="A94" s="67" t="s">
        <v>81</v>
      </c>
    </row>
    <row r="96" spans="1:10" x14ac:dyDescent="0.25">
      <c r="J96" s="1" t="s">
        <v>82</v>
      </c>
    </row>
  </sheetData>
  <mergeCells count="46">
    <mergeCell ref="A25:A27"/>
    <mergeCell ref="A28:A30"/>
    <mergeCell ref="I25:I27"/>
    <mergeCell ref="I28:I30"/>
    <mergeCell ref="I31:I33"/>
    <mergeCell ref="L25:L27"/>
    <mergeCell ref="J25:J27"/>
    <mergeCell ref="K25:K27"/>
    <mergeCell ref="A42:B42"/>
    <mergeCell ref="J28:J30"/>
    <mergeCell ref="K28:K30"/>
    <mergeCell ref="J31:J33"/>
    <mergeCell ref="K31:K33"/>
    <mergeCell ref="A31:A33"/>
    <mergeCell ref="O2:P2"/>
    <mergeCell ref="E67:F67"/>
    <mergeCell ref="H67:J67"/>
    <mergeCell ref="B54:C54"/>
    <mergeCell ref="B61:C61"/>
    <mergeCell ref="A45:N45"/>
    <mergeCell ref="B62:J62"/>
    <mergeCell ref="B55:J55"/>
    <mergeCell ref="B53:C53"/>
    <mergeCell ref="B23:H23"/>
    <mergeCell ref="I23:N23"/>
    <mergeCell ref="A34:N34"/>
    <mergeCell ref="A43:B44"/>
    <mergeCell ref="A38:N38"/>
    <mergeCell ref="A39:B39"/>
    <mergeCell ref="A40:B41"/>
    <mergeCell ref="O31:O33"/>
    <mergeCell ref="P31:P33"/>
    <mergeCell ref="Q31:Q33"/>
    <mergeCell ref="C11:L13"/>
    <mergeCell ref="O23:Q23"/>
    <mergeCell ref="O25:O27"/>
    <mergeCell ref="P25:P27"/>
    <mergeCell ref="Q25:Q27"/>
    <mergeCell ref="O28:O30"/>
    <mergeCell ref="P28:P30"/>
    <mergeCell ref="Q28:Q30"/>
    <mergeCell ref="N25:N27"/>
    <mergeCell ref="L28:L30"/>
    <mergeCell ref="N28:N30"/>
    <mergeCell ref="L31:L33"/>
    <mergeCell ref="N31:N33"/>
  </mergeCells>
  <printOptions horizontalCentered="1" verticalCentered="1"/>
  <pageMargins left="0.25" right="0.25" top="0.75" bottom="0.75" header="0.3" footer="0.3"/>
  <pageSetup paperSize="8" scale="5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ZAFFINI LUCA</dc:creator>
  <cp:lastModifiedBy>ZAFFINI LUCA</cp:lastModifiedBy>
  <cp:lastPrinted>2023-07-05T09:30:18Z</cp:lastPrinted>
  <dcterms:created xsi:type="dcterms:W3CDTF">2023-07-04T11:27:29Z</dcterms:created>
  <dcterms:modified xsi:type="dcterms:W3CDTF">2023-07-05T15:23:34Z</dcterms:modified>
</cp:coreProperties>
</file>